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FANEVA840g3\P\GO TEACH\Wiki\"/>
    </mc:Choice>
  </mc:AlternateContent>
  <bookViews>
    <workbookView xWindow="120" yWindow="60" windowWidth="15255" windowHeight="7950"/>
  </bookViews>
  <sheets>
    <sheet name="Recap" sheetId="11" r:id="rId1"/>
    <sheet name="Benin" sheetId="1" r:id="rId2"/>
    <sheet name="Burundi" sheetId="9" r:id="rId3"/>
    <sheet name="Other trips" sheetId="4" r:id="rId4"/>
  </sheets>
  <calcPr calcId="152511"/>
</workbook>
</file>

<file path=xl/calcChain.xml><?xml version="1.0" encoding="utf-8"?>
<calcChain xmlns="http://schemas.openxmlformats.org/spreadsheetml/2006/main">
  <c r="E6" i="9" l="1"/>
  <c r="E18" i="1"/>
  <c r="D18" i="1"/>
  <c r="E15" i="4"/>
  <c r="D15" i="4"/>
  <c r="B12" i="11" l="1"/>
  <c r="C5" i="11" l="1"/>
  <c r="D5" i="11" s="1"/>
  <c r="C4" i="11"/>
  <c r="D4" i="11" s="1"/>
  <c r="E17" i="1" l="1"/>
  <c r="E10" i="1"/>
  <c r="E5" i="1"/>
  <c r="E5" i="4"/>
  <c r="C17" i="1" l="1"/>
  <c r="C10" i="1"/>
  <c r="D12" i="4" l="1"/>
  <c r="D13" i="4"/>
  <c r="E11" i="4"/>
  <c r="E14" i="4" s="1"/>
  <c r="D14" i="4" l="1"/>
  <c r="D8" i="4"/>
  <c r="D7" i="4"/>
  <c r="D6" i="4"/>
  <c r="D9" i="4" l="1"/>
  <c r="E4" i="4"/>
  <c r="E9" i="4" l="1"/>
  <c r="C6" i="11" s="1"/>
  <c r="C7" i="11" s="1"/>
  <c r="B13" i="11" s="1"/>
  <c r="B15" i="11" s="1"/>
  <c r="B16" i="11" s="1"/>
  <c r="C5" i="1" l="1"/>
  <c r="C18" i="1" s="1"/>
  <c r="C5" i="9"/>
  <c r="C6" i="9" s="1"/>
</calcChain>
</file>

<file path=xl/sharedStrings.xml><?xml version="1.0" encoding="utf-8"?>
<sst xmlns="http://schemas.openxmlformats.org/spreadsheetml/2006/main" count="77" uniqueCount="58">
  <si>
    <t>Date</t>
  </si>
  <si>
    <t>Departement</t>
  </si>
  <si>
    <t>Designation</t>
  </si>
  <si>
    <t>Somme (Euro)</t>
  </si>
  <si>
    <t>Somme (Ariary)</t>
  </si>
  <si>
    <t>Budget GoTeach Burundi</t>
  </si>
  <si>
    <t>Transport Youth and Volunteers</t>
  </si>
  <si>
    <t>Transport</t>
  </si>
  <si>
    <t>Meal</t>
  </si>
  <si>
    <t>Indemnity of interns</t>
  </si>
  <si>
    <t>Internship</t>
  </si>
  <si>
    <t>Total Internship</t>
  </si>
  <si>
    <t>Professional orientation</t>
  </si>
  <si>
    <t>Total Professional orientation</t>
  </si>
  <si>
    <t>Discovery visits</t>
  </si>
  <si>
    <t>Total Discovery visits</t>
  </si>
  <si>
    <t>Mentoring for entrepreneurship</t>
  </si>
  <si>
    <t>Total Mentoring for entrepreneurship</t>
  </si>
  <si>
    <t>Flight ticket</t>
  </si>
  <si>
    <t>DHL Mada</t>
  </si>
  <si>
    <t>Taxi</t>
  </si>
  <si>
    <t>GENERAL TOTAL</t>
  </si>
  <si>
    <t>OTHER TRIPS</t>
  </si>
  <si>
    <t>GoTeach conference May</t>
  </si>
  <si>
    <t>TOTAL GoTeach conference May</t>
  </si>
  <si>
    <t>GoTeach conference November</t>
  </si>
  <si>
    <t>Diner</t>
  </si>
  <si>
    <t>TOTAL GoTeach conference November</t>
  </si>
  <si>
    <t>Breakfast and lunch</t>
  </si>
  <si>
    <t>GENERAL TOTAL OTHER TRIPS</t>
  </si>
  <si>
    <t>Flight ticket Linda</t>
  </si>
  <si>
    <t>TOTAL</t>
  </si>
  <si>
    <t>RECAP</t>
  </si>
  <si>
    <t>Country</t>
  </si>
  <si>
    <t>Benin</t>
  </si>
  <si>
    <t xml:space="preserve">Burundi </t>
  </si>
  <si>
    <t>Other trips</t>
  </si>
  <si>
    <t>Amount debit note in euro</t>
  </si>
  <si>
    <t>Approved budget beginning of the year</t>
  </si>
  <si>
    <t>Accuracy</t>
  </si>
  <si>
    <t>Beginning balance 2019</t>
  </si>
  <si>
    <t>%</t>
  </si>
  <si>
    <t>Total expenses countries 2020</t>
  </si>
  <si>
    <t>Difference exchange rate 2020</t>
  </si>
  <si>
    <t>Total expenses regional budget</t>
  </si>
  <si>
    <t>Total regional budget</t>
  </si>
  <si>
    <t>Beginning balance 2021</t>
  </si>
  <si>
    <t xml:space="preserve">Regional budget 2020 received from DPDHL </t>
  </si>
  <si>
    <t>Actual coast Amount (CFA)</t>
  </si>
  <si>
    <t xml:space="preserve">GoTeach Budget Benin </t>
  </si>
  <si>
    <t>Trainer's fee</t>
  </si>
  <si>
    <t xml:space="preserve">Flight ticket Faneva </t>
  </si>
  <si>
    <t xml:space="preserve">Accomodation </t>
  </si>
  <si>
    <t xml:space="preserve">Taxi </t>
  </si>
  <si>
    <t>Actual coast Amount (BIF)</t>
  </si>
  <si>
    <t>Actual Coast Amount (Euro)</t>
  </si>
  <si>
    <t>Actual coast Amount (Euro)</t>
  </si>
  <si>
    <t>Planned coast Amount (Euro)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</si>
</sst>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\ _B_F_-;\-* #,##0.00\ _B_F_-;_-* &quot;-&quot;??\ _B_F_-;_-@_-"/>
    <numFmt numFmtId="165" formatCode="_-* #,##0.00_-;\-* #,##0.00_-;_-* &quot;-&quot;??_-;_-@_-"/>
    <numFmt numFmtId="166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Bookman Old Style"/>
      <family val="1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8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2" fillId="0" borderId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/>
    <xf numFmtId="0" fontId="0" fillId="0" borderId="1" xfId="0" applyBorder="1"/>
    <xf numFmtId="14" fontId="0" fillId="0" borderId="1" xfId="0" applyNumberFormat="1" applyBorder="1"/>
    <xf numFmtId="3" fontId="0" fillId="0" borderId="1" xfId="0" applyNumberFormat="1" applyFill="1" applyBorder="1"/>
    <xf numFmtId="14" fontId="0" fillId="0" borderId="3" xfId="0" applyNumberFormat="1" applyBorder="1"/>
    <xf numFmtId="0" fontId="0" fillId="0" borderId="3" xfId="0" applyFill="1" applyBorder="1"/>
    <xf numFmtId="3" fontId="0" fillId="0" borderId="3" xfId="0" applyNumberFormat="1" applyFill="1" applyBorder="1"/>
    <xf numFmtId="0" fontId="0" fillId="0" borderId="0" xfId="0" applyBorder="1"/>
    <xf numFmtId="14" fontId="2" fillId="0" borderId="1" xfId="0" applyNumberFormat="1" applyFont="1" applyBorder="1"/>
    <xf numFmtId="0" fontId="2" fillId="0" borderId="1" xfId="0" applyFont="1" applyBorder="1"/>
    <xf numFmtId="0" fontId="2" fillId="0" borderId="0" xfId="0" applyFont="1"/>
    <xf numFmtId="3" fontId="0" fillId="0" borderId="2" xfId="0" applyNumberFormat="1" applyFill="1" applyBorder="1"/>
    <xf numFmtId="3" fontId="2" fillId="0" borderId="1" xfId="0" applyNumberFormat="1" applyFont="1" applyBorder="1"/>
    <xf numFmtId="4" fontId="2" fillId="0" borderId="1" xfId="0" applyNumberFormat="1" applyFont="1" applyBorder="1"/>
    <xf numFmtId="4" fontId="0" fillId="0" borderId="1" xfId="0" applyNumberFormat="1" applyBorder="1"/>
    <xf numFmtId="0" fontId="2" fillId="0" borderId="1" xfId="0" applyFont="1" applyFill="1" applyBorder="1"/>
    <xf numFmtId="3" fontId="1" fillId="0" borderId="1" xfId="0" applyNumberFormat="1" applyFont="1" applyBorder="1" applyAlignment="1">
      <alignment horizontal="center" vertical="center"/>
    </xf>
    <xf numFmtId="3" fontId="3" fillId="3" borderId="1" xfId="0" applyNumberFormat="1" applyFont="1" applyFill="1" applyBorder="1"/>
    <xf numFmtId="3" fontId="2" fillId="0" borderId="1" xfId="0" applyNumberFormat="1" applyFont="1" applyFill="1" applyBorder="1"/>
    <xf numFmtId="3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/>
    <xf numFmtId="4" fontId="3" fillId="3" borderId="1" xfId="0" applyNumberFormat="1" applyFont="1" applyFill="1" applyBorder="1"/>
    <xf numFmtId="4" fontId="0" fillId="0" borderId="0" xfId="0" applyNumberFormat="1" applyBorder="1"/>
    <xf numFmtId="3" fontId="4" fillId="3" borderId="1" xfId="0" applyNumberFormat="1" applyFont="1" applyFill="1" applyBorder="1"/>
    <xf numFmtId="4" fontId="4" fillId="3" borderId="1" xfId="0" applyNumberFormat="1" applyFont="1" applyFill="1" applyBorder="1"/>
    <xf numFmtId="0" fontId="5" fillId="0" borderId="1" xfId="0" applyFont="1" applyBorder="1"/>
    <xf numFmtId="4" fontId="5" fillId="0" borderId="1" xfId="0" applyNumberFormat="1" applyFont="1" applyBorder="1"/>
    <xf numFmtId="0" fontId="0" fillId="0" borderId="1" xfId="0" applyFont="1" applyBorder="1"/>
    <xf numFmtId="43" fontId="0" fillId="0" borderId="1" xfId="0" applyNumberFormat="1" applyBorder="1"/>
    <xf numFmtId="4" fontId="0" fillId="0" borderId="1" xfId="0" applyNumberFormat="1" applyFont="1" applyBorder="1"/>
    <xf numFmtId="43" fontId="3" fillId="0" borderId="1" xfId="0" applyNumberFormat="1" applyFont="1" applyBorder="1"/>
    <xf numFmtId="0" fontId="3" fillId="0" borderId="0" xfId="0" applyFont="1"/>
    <xf numFmtId="0" fontId="1" fillId="0" borderId="1" xfId="0" applyFont="1" applyBorder="1" applyAlignment="1">
      <alignment wrapText="1"/>
    </xf>
    <xf numFmtId="0" fontId="0" fillId="0" borderId="1" xfId="0" applyFont="1" applyFill="1" applyBorder="1"/>
    <xf numFmtId="43" fontId="0" fillId="0" borderId="1" xfId="0" applyNumberFormat="1" applyFont="1" applyBorder="1"/>
    <xf numFmtId="0" fontId="9" fillId="0" borderId="1" xfId="0" applyFont="1" applyFill="1" applyBorder="1"/>
    <xf numFmtId="4" fontId="9" fillId="0" borderId="1" xfId="0" applyNumberFormat="1" applyFont="1" applyBorder="1"/>
    <xf numFmtId="0" fontId="6" fillId="0" borderId="1" xfId="0" applyFont="1" applyFill="1" applyBorder="1"/>
    <xf numFmtId="4" fontId="6" fillId="0" borderId="1" xfId="0" applyNumberFormat="1" applyFont="1" applyBorder="1"/>
    <xf numFmtId="4" fontId="3" fillId="0" borderId="0" xfId="0" applyNumberFormat="1" applyFont="1" applyFill="1" applyBorder="1"/>
    <xf numFmtId="0" fontId="5" fillId="0" borderId="1" xfId="0" applyFont="1" applyBorder="1" applyAlignment="1">
      <alignment wrapText="1"/>
    </xf>
    <xf numFmtId="0" fontId="0" fillId="0" borderId="1" xfId="0" applyFont="1" applyFill="1" applyBorder="1" applyAlignment="1">
      <alignment wrapText="1"/>
    </xf>
    <xf numFmtId="3" fontId="1" fillId="0" borderId="4" xfId="0" applyNumberFormat="1" applyFont="1" applyBorder="1" applyAlignment="1">
      <alignment horizontal="center" vertical="center"/>
    </xf>
    <xf numFmtId="4" fontId="0" fillId="0" borderId="5" xfId="0" applyNumberFormat="1" applyBorder="1"/>
    <xf numFmtId="4" fontId="1" fillId="0" borderId="6" xfId="0" applyNumberFormat="1" applyFont="1" applyBorder="1" applyAlignment="1"/>
    <xf numFmtId="3" fontId="4" fillId="3" borderId="5" xfId="0" applyNumberFormat="1" applyFont="1" applyFill="1" applyBorder="1"/>
    <xf numFmtId="0" fontId="3" fillId="3" borderId="4" xfId="0" applyFont="1" applyFill="1" applyBorder="1"/>
    <xf numFmtId="3" fontId="0" fillId="0" borderId="0" xfId="0" applyNumberFormat="1" applyFill="1" applyBorder="1"/>
    <xf numFmtId="3" fontId="1" fillId="0" borderId="0" xfId="0" applyNumberFormat="1" applyFont="1" applyBorder="1" applyAlignment="1">
      <alignment horizontal="center" vertical="center"/>
    </xf>
    <xf numFmtId="3" fontId="2" fillId="0" borderId="0" xfId="0" applyNumberFormat="1" applyFont="1" applyFill="1" applyBorder="1"/>
    <xf numFmtId="3" fontId="2" fillId="0" borderId="0" xfId="0" applyNumberFormat="1" applyFont="1" applyBorder="1"/>
    <xf numFmtId="3" fontId="5" fillId="0" borderId="0" xfId="0" applyNumberFormat="1" applyFont="1" applyFill="1" applyBorder="1" applyAlignment="1">
      <alignment horizontal="center" vertical="center"/>
    </xf>
    <xf numFmtId="3" fontId="3" fillId="3" borderId="0" xfId="0" applyNumberFormat="1" applyFont="1" applyFill="1" applyBorder="1"/>
    <xf numFmtId="0" fontId="0" fillId="0" borderId="0" xfId="0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3" fontId="0" fillId="0" borderId="1" xfId="0" applyNumberFormat="1" applyBorder="1" applyAlignment="1"/>
    <xf numFmtId="0" fontId="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1" fillId="0" borderId="5" xfId="0" applyNumberFormat="1" applyFont="1" applyBorder="1" applyAlignment="1">
      <alignment horizontal="center" vertical="center"/>
    </xf>
    <xf numFmtId="14" fontId="1" fillId="0" borderId="6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11">
    <cellStyle name="Comma 12" xfId="3"/>
    <cellStyle name="Comma 18" xfId="4"/>
    <cellStyle name="Comma 2" xfId="10"/>
    <cellStyle name="Comma 3" xfId="5"/>
    <cellStyle name="Comma 5" xfId="2"/>
    <cellStyle name="Milliers 2" xfId="9"/>
    <cellStyle name="Milliers 2 2" xfId="8"/>
    <cellStyle name="Milliers 3" xfId="7"/>
    <cellStyle name="Normal" xfId="0" builtinId="0"/>
    <cellStyle name="Normal 2" xfId="1"/>
    <cellStyle name="Normal 2 2" xfId="6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6"/>
  <sheetViews>
    <sheetView tabSelected="1" workbookViewId="0">
      <selection activeCell="C16" sqref="C16"/>
    </sheetView>
  </sheetViews>
  <sheetFormatPr defaultColWidth="9.140625" defaultRowHeight="15" x14ac:dyDescent="0.25"/>
  <cols>
    <col min="1" max="1" width="34.5703125" customWidth="1"/>
    <col min="2" max="2" width="20.5703125" customWidth="1"/>
    <col min="3" max="3" width="15" customWidth="1"/>
    <col min="4" max="4" width="12.42578125" customWidth="1"/>
    <col min="7" max="8" width="9.140625" customWidth="1"/>
  </cols>
  <sheetData>
    <row r="2" spans="1:5" ht="18.75" x14ac:dyDescent="0.3">
      <c r="A2" s="33" t="s">
        <v>32</v>
      </c>
      <c r="B2" s="33"/>
    </row>
    <row r="3" spans="1:5" ht="30" x14ac:dyDescent="0.25">
      <c r="A3" s="2" t="s">
        <v>33</v>
      </c>
      <c r="B3" s="34" t="s">
        <v>38</v>
      </c>
      <c r="C3" s="34" t="s">
        <v>37</v>
      </c>
      <c r="D3" s="42" t="s">
        <v>39</v>
      </c>
    </row>
    <row r="4" spans="1:5" x14ac:dyDescent="0.25">
      <c r="A4" s="29" t="s">
        <v>34</v>
      </c>
      <c r="B4" s="31">
        <v>4000</v>
      </c>
      <c r="C4" s="31">
        <f>Benin!D18</f>
        <v>3811</v>
      </c>
      <c r="D4" s="16">
        <f>+C4*100/B4</f>
        <v>95.275000000000006</v>
      </c>
      <c r="E4" t="s">
        <v>41</v>
      </c>
    </row>
    <row r="5" spans="1:5" x14ac:dyDescent="0.25">
      <c r="A5" s="3" t="s">
        <v>35</v>
      </c>
      <c r="B5" s="31">
        <v>3000</v>
      </c>
      <c r="C5" s="30">
        <f>Burundi!D6</f>
        <v>232.72</v>
      </c>
      <c r="D5" s="30">
        <f>+C5*100/B5</f>
        <v>7.7573333333333334</v>
      </c>
      <c r="E5" t="s">
        <v>41</v>
      </c>
    </row>
    <row r="6" spans="1:5" x14ac:dyDescent="0.25">
      <c r="A6" s="3" t="s">
        <v>36</v>
      </c>
      <c r="B6" s="3"/>
      <c r="C6" s="16">
        <f>'Other trips'!E15</f>
        <v>4357.7150000000001</v>
      </c>
      <c r="D6" s="24"/>
    </row>
    <row r="7" spans="1:5" ht="18.75" x14ac:dyDescent="0.3">
      <c r="A7" s="22" t="s">
        <v>31</v>
      </c>
      <c r="B7" s="22"/>
      <c r="C7" s="32">
        <f>SUM(C4:C6)</f>
        <v>8401.4349999999995</v>
      </c>
      <c r="D7" s="41"/>
    </row>
    <row r="10" spans="1:5" x14ac:dyDescent="0.25">
      <c r="A10" s="35" t="s">
        <v>40</v>
      </c>
      <c r="B10" s="31">
        <v>10000</v>
      </c>
    </row>
    <row r="11" spans="1:5" ht="30" x14ac:dyDescent="0.25">
      <c r="A11" s="43" t="s">
        <v>47</v>
      </c>
      <c r="B11" s="31">
        <v>56000</v>
      </c>
    </row>
    <row r="12" spans="1:5" x14ac:dyDescent="0.25">
      <c r="A12" s="37" t="s">
        <v>45</v>
      </c>
      <c r="B12" s="38">
        <f>SUM(B10:B11)</f>
        <v>66000</v>
      </c>
    </row>
    <row r="13" spans="1:5" x14ac:dyDescent="0.25">
      <c r="A13" s="35" t="s">
        <v>42</v>
      </c>
      <c r="B13" s="36">
        <f>C7</f>
        <v>8401.4349999999995</v>
      </c>
    </row>
    <row r="14" spans="1:5" x14ac:dyDescent="0.25">
      <c r="A14" s="35" t="s">
        <v>43</v>
      </c>
      <c r="B14" s="31">
        <v>50</v>
      </c>
    </row>
    <row r="15" spans="1:5" x14ac:dyDescent="0.25">
      <c r="A15" s="37" t="s">
        <v>44</v>
      </c>
      <c r="B15" s="38">
        <f>SUM(B13:B14)</f>
        <v>8451.4349999999995</v>
      </c>
    </row>
    <row r="16" spans="1:5" ht="18.75" x14ac:dyDescent="0.3">
      <c r="A16" s="39" t="s">
        <v>46</v>
      </c>
      <c r="B16" s="40">
        <f>B12-B15</f>
        <v>57548.565000000002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zoomScaleNormal="100" workbookViewId="0">
      <selection activeCell="E19" sqref="E19"/>
    </sheetView>
  </sheetViews>
  <sheetFormatPr defaultColWidth="11.42578125" defaultRowHeight="15" x14ac:dyDescent="0.25"/>
  <cols>
    <col min="2" max="2" width="45.28515625" customWidth="1"/>
    <col min="3" max="3" width="14" customWidth="1"/>
    <col min="4" max="4" width="14.42578125" customWidth="1"/>
    <col min="5" max="5" width="14" customWidth="1"/>
  </cols>
  <sheetData>
    <row r="1" spans="1:5" ht="27.75" customHeight="1" x14ac:dyDescent="0.25">
      <c r="A1" s="64" t="s">
        <v>49</v>
      </c>
      <c r="B1" s="65"/>
      <c r="C1" s="65"/>
      <c r="D1" s="65"/>
      <c r="E1" s="55"/>
    </row>
    <row r="2" spans="1:5" ht="39.75" customHeight="1" x14ac:dyDescent="0.25">
      <c r="A2" s="2" t="s">
        <v>0</v>
      </c>
      <c r="B2" s="2" t="s">
        <v>2</v>
      </c>
      <c r="C2" s="34" t="s">
        <v>48</v>
      </c>
      <c r="D2" s="34" t="s">
        <v>55</v>
      </c>
      <c r="E2" s="34" t="s">
        <v>57</v>
      </c>
    </row>
    <row r="3" spans="1:5" ht="34.5" customHeight="1" x14ac:dyDescent="0.25">
      <c r="A3" s="62" t="s">
        <v>10</v>
      </c>
      <c r="B3" s="63"/>
      <c r="C3" s="63"/>
      <c r="D3" s="63"/>
      <c r="E3" s="56"/>
    </row>
    <row r="4" spans="1:5" x14ac:dyDescent="0.25">
      <c r="A4" s="6">
        <v>43651</v>
      </c>
      <c r="B4" s="7" t="s">
        <v>9</v>
      </c>
      <c r="C4" s="8">
        <v>2250000</v>
      </c>
      <c r="D4" s="13"/>
      <c r="E4" s="13"/>
    </row>
    <row r="5" spans="1:5" ht="27" customHeight="1" x14ac:dyDescent="0.25">
      <c r="A5" s="69" t="s">
        <v>11</v>
      </c>
      <c r="B5" s="70"/>
      <c r="C5" s="18">
        <f>SUM(C4)</f>
        <v>2250000</v>
      </c>
      <c r="D5" s="18">
        <v>3375</v>
      </c>
      <c r="E5" s="44">
        <f>100*D5/Recap!D4</f>
        <v>3542.3773287850954</v>
      </c>
    </row>
    <row r="6" spans="1:5" s="12" customFormat="1" ht="30.75" customHeight="1" x14ac:dyDescent="0.25">
      <c r="A6" s="67" t="s">
        <v>14</v>
      </c>
      <c r="B6" s="68"/>
      <c r="C6" s="68"/>
      <c r="D6" s="68"/>
      <c r="E6" s="57"/>
    </row>
    <row r="7" spans="1:5" s="12" customFormat="1" x14ac:dyDescent="0.25">
      <c r="A7" s="10">
        <v>43712</v>
      </c>
      <c r="B7" s="17" t="s">
        <v>8</v>
      </c>
      <c r="C7" s="20">
        <v>105000</v>
      </c>
      <c r="D7" s="20"/>
      <c r="E7" s="20"/>
    </row>
    <row r="8" spans="1:5" s="12" customFormat="1" x14ac:dyDescent="0.25">
      <c r="A8" s="10">
        <v>43762</v>
      </c>
      <c r="B8" s="17" t="s">
        <v>8</v>
      </c>
      <c r="C8" s="20">
        <v>105000</v>
      </c>
      <c r="D8" s="20"/>
      <c r="E8" s="20"/>
    </row>
    <row r="9" spans="1:5" s="12" customFormat="1" x14ac:dyDescent="0.25">
      <c r="A9" s="10">
        <v>43705</v>
      </c>
      <c r="B9" s="17" t="s">
        <v>7</v>
      </c>
      <c r="C9" s="20">
        <v>16000</v>
      </c>
      <c r="D9" s="20"/>
      <c r="E9" s="20"/>
    </row>
    <row r="10" spans="1:5" ht="26.25" customHeight="1" x14ac:dyDescent="0.25">
      <c r="A10" s="64" t="s">
        <v>15</v>
      </c>
      <c r="B10" s="64"/>
      <c r="C10" s="18">
        <f>SUM(C7:C9)</f>
        <v>226000</v>
      </c>
      <c r="D10" s="18">
        <v>339</v>
      </c>
      <c r="E10" s="18">
        <f>100*D10/Recap!D4</f>
        <v>355.81212280241402</v>
      </c>
    </row>
    <row r="11" spans="1:5" s="1" customFormat="1" ht="29.25" customHeight="1" x14ac:dyDescent="0.25">
      <c r="A11" s="62" t="s">
        <v>12</v>
      </c>
      <c r="B11" s="63"/>
      <c r="C11" s="63"/>
      <c r="D11" s="63"/>
      <c r="E11" s="56"/>
    </row>
    <row r="12" spans="1:5" s="12" customFormat="1" ht="20.25" customHeight="1" x14ac:dyDescent="0.25">
      <c r="A12" s="10">
        <v>43665</v>
      </c>
      <c r="B12" s="11" t="s">
        <v>50</v>
      </c>
      <c r="C12" s="14">
        <v>15000</v>
      </c>
      <c r="D12" s="14"/>
      <c r="E12" s="14"/>
    </row>
    <row r="13" spans="1:5" s="12" customFormat="1" x14ac:dyDescent="0.25">
      <c r="A13" s="10">
        <v>43665</v>
      </c>
      <c r="B13" s="11" t="s">
        <v>8</v>
      </c>
      <c r="C13" s="14">
        <v>15000</v>
      </c>
      <c r="D13" s="14"/>
      <c r="E13" s="14"/>
    </row>
    <row r="14" spans="1:5" s="12" customFormat="1" x14ac:dyDescent="0.25">
      <c r="A14" s="10">
        <v>43682</v>
      </c>
      <c r="B14" s="11" t="s">
        <v>7</v>
      </c>
      <c r="C14" s="14">
        <v>7000</v>
      </c>
      <c r="D14" s="14"/>
      <c r="E14" s="14"/>
    </row>
    <row r="15" spans="1:5" s="12" customFormat="1" x14ac:dyDescent="0.25">
      <c r="A15" s="10">
        <v>43651</v>
      </c>
      <c r="B15" s="11" t="s">
        <v>7</v>
      </c>
      <c r="C15" s="14">
        <v>18000</v>
      </c>
      <c r="D15" s="14"/>
      <c r="E15" s="14"/>
    </row>
    <row r="16" spans="1:5" s="12" customFormat="1" x14ac:dyDescent="0.25">
      <c r="A16" s="10">
        <v>43748</v>
      </c>
      <c r="B16" s="11" t="s">
        <v>7</v>
      </c>
      <c r="C16" s="14">
        <v>10000</v>
      </c>
      <c r="D16" s="14"/>
      <c r="E16" s="14"/>
    </row>
    <row r="17" spans="1:5" s="12" customFormat="1" ht="28.5" customHeight="1" x14ac:dyDescent="0.25">
      <c r="A17" s="66" t="s">
        <v>13</v>
      </c>
      <c r="B17" s="66"/>
      <c r="C17" s="21">
        <f>SUM(C12:C16)</f>
        <v>65000</v>
      </c>
      <c r="D17" s="21">
        <v>97</v>
      </c>
      <c r="E17" s="21">
        <f>100*D17/Recap!D4</f>
        <v>101.81054841249015</v>
      </c>
    </row>
    <row r="18" spans="1:5" ht="27.75" customHeight="1" x14ac:dyDescent="0.3">
      <c r="A18" s="61" t="s">
        <v>21</v>
      </c>
      <c r="B18" s="61"/>
      <c r="C18" s="19">
        <f>SUM(C5,C10,C17)</f>
        <v>2541000</v>
      </c>
      <c r="D18" s="23">
        <f>+D5+D10+D17</f>
        <v>3811</v>
      </c>
      <c r="E18" s="19">
        <f>+E5+E10+E17</f>
        <v>3999.9999999999995</v>
      </c>
    </row>
  </sheetData>
  <mergeCells count="8">
    <mergeCell ref="A18:B18"/>
    <mergeCell ref="A3:D3"/>
    <mergeCell ref="A1:D1"/>
    <mergeCell ref="A11:D11"/>
    <mergeCell ref="A17:B17"/>
    <mergeCell ref="A6:D6"/>
    <mergeCell ref="A10:B10"/>
    <mergeCell ref="A5:B5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"/>
  <sheetViews>
    <sheetView workbookViewId="0">
      <selection activeCell="J8" sqref="J8"/>
    </sheetView>
  </sheetViews>
  <sheetFormatPr defaultColWidth="11.42578125" defaultRowHeight="15" x14ac:dyDescent="0.25"/>
  <cols>
    <col min="1" max="1" width="13.42578125" customWidth="1"/>
    <col min="2" max="2" width="31" customWidth="1"/>
    <col min="3" max="3" width="15.5703125" customWidth="1"/>
    <col min="4" max="4" width="16.28515625" customWidth="1"/>
    <col min="5" max="5" width="14" style="9" customWidth="1"/>
  </cols>
  <sheetData>
    <row r="1" spans="1:5" ht="37.5" customHeight="1" x14ac:dyDescent="0.25">
      <c r="A1" s="64" t="s">
        <v>5</v>
      </c>
      <c r="B1" s="64"/>
      <c r="C1" s="64"/>
      <c r="D1" s="64"/>
      <c r="E1" s="59"/>
    </row>
    <row r="2" spans="1:5" ht="29.25" customHeight="1" x14ac:dyDescent="0.25">
      <c r="A2" s="2" t="s">
        <v>0</v>
      </c>
      <c r="B2" s="2" t="s">
        <v>2</v>
      </c>
      <c r="C2" s="34" t="s">
        <v>54</v>
      </c>
      <c r="D2" s="34" t="s">
        <v>56</v>
      </c>
      <c r="E2" s="34" t="s">
        <v>57</v>
      </c>
    </row>
    <row r="3" spans="1:5" ht="25.5" customHeight="1" x14ac:dyDescent="0.25">
      <c r="A3" s="62" t="s">
        <v>16</v>
      </c>
      <c r="B3" s="62"/>
      <c r="C3" s="62"/>
      <c r="D3" s="62"/>
      <c r="E3" s="60"/>
    </row>
    <row r="4" spans="1:5" x14ac:dyDescent="0.25">
      <c r="A4" s="4">
        <v>43845</v>
      </c>
      <c r="B4" s="3" t="s">
        <v>6</v>
      </c>
      <c r="C4" s="45">
        <v>480000</v>
      </c>
      <c r="D4" s="3"/>
      <c r="E4" s="5"/>
    </row>
    <row r="5" spans="1:5" ht="27.75" customHeight="1" x14ac:dyDescent="0.25">
      <c r="A5" s="71" t="s">
        <v>17</v>
      </c>
      <c r="B5" s="71"/>
      <c r="C5" s="46">
        <f>SUM(C4)</f>
        <v>480000</v>
      </c>
      <c r="D5" s="58"/>
      <c r="E5" s="18"/>
    </row>
    <row r="6" spans="1:5" ht="26.25" customHeight="1" x14ac:dyDescent="0.3">
      <c r="A6" s="61" t="s">
        <v>21</v>
      </c>
      <c r="B6" s="61"/>
      <c r="C6" s="47">
        <f>SUM(C5)</f>
        <v>480000</v>
      </c>
      <c r="D6" s="48">
        <v>232.72</v>
      </c>
      <c r="E6" s="25">
        <f>100*D6/Recap!D5</f>
        <v>3000</v>
      </c>
    </row>
    <row r="7" spans="1:5" x14ac:dyDescent="0.25">
      <c r="E7" s="49"/>
    </row>
    <row r="8" spans="1:5" x14ac:dyDescent="0.25">
      <c r="E8" s="49"/>
    </row>
    <row r="9" spans="1:5" x14ac:dyDescent="0.25">
      <c r="E9" s="49"/>
    </row>
    <row r="10" spans="1:5" x14ac:dyDescent="0.25">
      <c r="E10" s="49"/>
    </row>
    <row r="11" spans="1:5" x14ac:dyDescent="0.25">
      <c r="E11" s="49"/>
    </row>
    <row r="12" spans="1:5" x14ac:dyDescent="0.25">
      <c r="E12" s="49"/>
    </row>
    <row r="13" spans="1:5" x14ac:dyDescent="0.25">
      <c r="E13" s="49"/>
    </row>
    <row r="14" spans="1:5" x14ac:dyDescent="0.25">
      <c r="E14" s="49"/>
    </row>
    <row r="15" spans="1:5" x14ac:dyDescent="0.25">
      <c r="E15" s="49"/>
    </row>
    <row r="16" spans="1:5" x14ac:dyDescent="0.25">
      <c r="E16" s="49"/>
    </row>
    <row r="17" spans="5:5" x14ac:dyDescent="0.25">
      <c r="E17" s="49"/>
    </row>
    <row r="18" spans="5:5" x14ac:dyDescent="0.25">
      <c r="E18" s="49"/>
    </row>
    <row r="19" spans="5:5" x14ac:dyDescent="0.25">
      <c r="E19" s="49"/>
    </row>
    <row r="20" spans="5:5" x14ac:dyDescent="0.25">
      <c r="E20" s="49"/>
    </row>
    <row r="21" spans="5:5" x14ac:dyDescent="0.25">
      <c r="E21" s="49"/>
    </row>
    <row r="22" spans="5:5" x14ac:dyDescent="0.25">
      <c r="E22" s="49"/>
    </row>
    <row r="23" spans="5:5" x14ac:dyDescent="0.25">
      <c r="E23" s="49"/>
    </row>
    <row r="24" spans="5:5" x14ac:dyDescent="0.25">
      <c r="E24" s="49"/>
    </row>
    <row r="25" spans="5:5" x14ac:dyDescent="0.25">
      <c r="E25" s="49"/>
    </row>
    <row r="26" spans="5:5" x14ac:dyDescent="0.25">
      <c r="E26" s="49"/>
    </row>
    <row r="27" spans="5:5" x14ac:dyDescent="0.25">
      <c r="E27" s="49"/>
    </row>
    <row r="28" spans="5:5" x14ac:dyDescent="0.25">
      <c r="E28" s="49"/>
    </row>
    <row r="29" spans="5:5" x14ac:dyDescent="0.25">
      <c r="E29" s="49"/>
    </row>
    <row r="30" spans="5:5" x14ac:dyDescent="0.25">
      <c r="E30" s="49"/>
    </row>
    <row r="31" spans="5:5" x14ac:dyDescent="0.25">
      <c r="E31" s="49"/>
    </row>
    <row r="32" spans="5:5" x14ac:dyDescent="0.25">
      <c r="E32" s="49"/>
    </row>
    <row r="33" spans="5:5" x14ac:dyDescent="0.25">
      <c r="E33" s="49"/>
    </row>
    <row r="34" spans="5:5" x14ac:dyDescent="0.25">
      <c r="E34" s="49"/>
    </row>
    <row r="35" spans="5:5" x14ac:dyDescent="0.25">
      <c r="E35" s="49"/>
    </row>
    <row r="36" spans="5:5" x14ac:dyDescent="0.25">
      <c r="E36" s="49"/>
    </row>
    <row r="37" spans="5:5" x14ac:dyDescent="0.25">
      <c r="E37" s="49"/>
    </row>
    <row r="38" spans="5:5" x14ac:dyDescent="0.25">
      <c r="E38" s="49"/>
    </row>
    <row r="39" spans="5:5" x14ac:dyDescent="0.25">
      <c r="E39" s="49"/>
    </row>
    <row r="40" spans="5:5" x14ac:dyDescent="0.25">
      <c r="E40" s="49"/>
    </row>
    <row r="41" spans="5:5" x14ac:dyDescent="0.25">
      <c r="E41" s="49"/>
    </row>
    <row r="42" spans="5:5" x14ac:dyDescent="0.25">
      <c r="E42" s="49"/>
    </row>
    <row r="43" spans="5:5" x14ac:dyDescent="0.25">
      <c r="E43" s="49"/>
    </row>
    <row r="44" spans="5:5" x14ac:dyDescent="0.25">
      <c r="E44" s="49"/>
    </row>
    <row r="45" spans="5:5" x14ac:dyDescent="0.25">
      <c r="E45" s="49"/>
    </row>
    <row r="46" spans="5:5" x14ac:dyDescent="0.25">
      <c r="E46" s="49"/>
    </row>
    <row r="47" spans="5:5" x14ac:dyDescent="0.25">
      <c r="E47" s="49"/>
    </row>
    <row r="48" spans="5:5" x14ac:dyDescent="0.25">
      <c r="E48" s="49"/>
    </row>
    <row r="49" spans="5:5" x14ac:dyDescent="0.25">
      <c r="E49" s="49"/>
    </row>
    <row r="50" spans="5:5" x14ac:dyDescent="0.25">
      <c r="E50" s="49"/>
    </row>
    <row r="51" spans="5:5" x14ac:dyDescent="0.25">
      <c r="E51" s="49"/>
    </row>
    <row r="52" spans="5:5" x14ac:dyDescent="0.25">
      <c r="E52" s="49"/>
    </row>
    <row r="53" spans="5:5" x14ac:dyDescent="0.25">
      <c r="E53" s="49"/>
    </row>
    <row r="54" spans="5:5" x14ac:dyDescent="0.25">
      <c r="E54" s="49"/>
    </row>
    <row r="55" spans="5:5" x14ac:dyDescent="0.25">
      <c r="E55" s="49"/>
    </row>
    <row r="56" spans="5:5" x14ac:dyDescent="0.25">
      <c r="E56" s="49"/>
    </row>
    <row r="57" spans="5:5" x14ac:dyDescent="0.25">
      <c r="E57" s="49"/>
    </row>
    <row r="58" spans="5:5" x14ac:dyDescent="0.25">
      <c r="E58" s="49"/>
    </row>
    <row r="59" spans="5:5" x14ac:dyDescent="0.25">
      <c r="E59" s="49"/>
    </row>
    <row r="60" spans="5:5" x14ac:dyDescent="0.25">
      <c r="E60" s="49"/>
    </row>
    <row r="61" spans="5:5" x14ac:dyDescent="0.25">
      <c r="E61" s="49"/>
    </row>
    <row r="62" spans="5:5" x14ac:dyDescent="0.25">
      <c r="E62" s="49"/>
    </row>
    <row r="63" spans="5:5" x14ac:dyDescent="0.25">
      <c r="E63" s="49"/>
    </row>
    <row r="64" spans="5:5" x14ac:dyDescent="0.25">
      <c r="E64" s="49"/>
    </row>
    <row r="65" spans="5:5" x14ac:dyDescent="0.25">
      <c r="E65" s="49"/>
    </row>
    <row r="66" spans="5:5" x14ac:dyDescent="0.25">
      <c r="E66" s="49"/>
    </row>
    <row r="67" spans="5:5" x14ac:dyDescent="0.25">
      <c r="E67" s="49"/>
    </row>
    <row r="68" spans="5:5" x14ac:dyDescent="0.25">
      <c r="E68" s="49"/>
    </row>
    <row r="69" spans="5:5" x14ac:dyDescent="0.25">
      <c r="E69" s="49"/>
    </row>
    <row r="70" spans="5:5" x14ac:dyDescent="0.25">
      <c r="E70" s="50"/>
    </row>
    <row r="72" spans="5:5" x14ac:dyDescent="0.25">
      <c r="E72" s="51"/>
    </row>
    <row r="73" spans="5:5" x14ac:dyDescent="0.25">
      <c r="E73" s="51"/>
    </row>
    <row r="74" spans="5:5" x14ac:dyDescent="0.25">
      <c r="E74" s="51"/>
    </row>
    <row r="75" spans="5:5" x14ac:dyDescent="0.25">
      <c r="E75" s="50"/>
    </row>
    <row r="77" spans="5:5" x14ac:dyDescent="0.25">
      <c r="E77" s="52"/>
    </row>
    <row r="78" spans="5:5" x14ac:dyDescent="0.25">
      <c r="E78" s="52"/>
    </row>
    <row r="79" spans="5:5" x14ac:dyDescent="0.25">
      <c r="E79" s="52"/>
    </row>
    <row r="80" spans="5:5" x14ac:dyDescent="0.25">
      <c r="E80" s="52"/>
    </row>
    <row r="81" spans="5:5" x14ac:dyDescent="0.25">
      <c r="E81" s="52"/>
    </row>
    <row r="82" spans="5:5" x14ac:dyDescent="0.25">
      <c r="E82" s="52"/>
    </row>
    <row r="83" spans="5:5" x14ac:dyDescent="0.25">
      <c r="E83" s="52"/>
    </row>
    <row r="84" spans="5:5" x14ac:dyDescent="0.25">
      <c r="E84" s="52"/>
    </row>
    <row r="85" spans="5:5" x14ac:dyDescent="0.25">
      <c r="E85" s="53"/>
    </row>
    <row r="86" spans="5:5" ht="18.75" x14ac:dyDescent="0.3">
      <c r="E86" s="54"/>
    </row>
  </sheetData>
  <mergeCells count="4">
    <mergeCell ref="A1:D1"/>
    <mergeCell ref="A3:D3"/>
    <mergeCell ref="A5:B5"/>
    <mergeCell ref="A6:B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opLeftCell="A3" workbookViewId="0">
      <selection activeCell="J4" sqref="J4"/>
    </sheetView>
  </sheetViews>
  <sheetFormatPr defaultColWidth="11.42578125" defaultRowHeight="15" x14ac:dyDescent="0.25"/>
  <cols>
    <col min="1" max="1" width="9" style="12" customWidth="1"/>
    <col min="2" max="2" width="13" style="12" customWidth="1"/>
    <col min="3" max="3" width="35.140625" style="12" customWidth="1"/>
    <col min="4" max="4" width="18.85546875" style="12" customWidth="1"/>
    <col min="5" max="5" width="17.140625" style="12" customWidth="1"/>
    <col min="6" max="16384" width="11.42578125" style="12"/>
  </cols>
  <sheetData>
    <row r="1" spans="1:5" ht="36" customHeight="1" x14ac:dyDescent="0.25">
      <c r="A1" s="74" t="s">
        <v>22</v>
      </c>
      <c r="B1" s="75"/>
      <c r="C1" s="75"/>
      <c r="D1" s="75"/>
      <c r="E1" s="75"/>
    </row>
    <row r="2" spans="1:5" ht="44.25" customHeight="1" x14ac:dyDescent="0.25">
      <c r="A2" s="27" t="s">
        <v>0</v>
      </c>
      <c r="B2" s="27" t="s">
        <v>1</v>
      </c>
      <c r="C2" s="27" t="s">
        <v>2</v>
      </c>
      <c r="D2" s="27" t="s">
        <v>4</v>
      </c>
      <c r="E2" s="27" t="s">
        <v>3</v>
      </c>
    </row>
    <row r="3" spans="1:5" ht="35.25" customHeight="1" x14ac:dyDescent="0.25">
      <c r="A3" s="72" t="s">
        <v>23</v>
      </c>
      <c r="B3" s="73"/>
      <c r="C3" s="73"/>
      <c r="D3" s="73"/>
      <c r="E3" s="73"/>
    </row>
    <row r="4" spans="1:5" x14ac:dyDescent="0.25">
      <c r="A4" s="10">
        <v>43552</v>
      </c>
      <c r="B4" s="11" t="s">
        <v>19</v>
      </c>
      <c r="C4" s="11" t="s">
        <v>51</v>
      </c>
      <c r="D4" s="15">
        <v>5253000</v>
      </c>
      <c r="E4" s="15">
        <f t="shared" ref="E4:E5" si="0">D4/4000</f>
        <v>1313.25</v>
      </c>
    </row>
    <row r="5" spans="1:5" x14ac:dyDescent="0.25">
      <c r="A5" s="10">
        <v>43585</v>
      </c>
      <c r="B5" s="11" t="s">
        <v>19</v>
      </c>
      <c r="C5" s="11" t="s">
        <v>30</v>
      </c>
      <c r="D5" s="15">
        <v>5049700</v>
      </c>
      <c r="E5" s="15">
        <f t="shared" si="0"/>
        <v>1262.425</v>
      </c>
    </row>
    <row r="6" spans="1:5" x14ac:dyDescent="0.25">
      <c r="A6" s="10">
        <v>43614</v>
      </c>
      <c r="B6" s="11" t="s">
        <v>19</v>
      </c>
      <c r="C6" s="11" t="s">
        <v>52</v>
      </c>
      <c r="D6" s="15">
        <f>E6*4000</f>
        <v>720000</v>
      </c>
      <c r="E6" s="15">
        <v>180</v>
      </c>
    </row>
    <row r="7" spans="1:5" x14ac:dyDescent="0.25">
      <c r="A7" s="10">
        <v>43611</v>
      </c>
      <c r="B7" s="11" t="s">
        <v>19</v>
      </c>
      <c r="C7" s="11" t="s">
        <v>26</v>
      </c>
      <c r="D7" s="15">
        <f>E7*4000</f>
        <v>33600</v>
      </c>
      <c r="E7" s="15">
        <v>8.4</v>
      </c>
    </row>
    <row r="8" spans="1:5" x14ac:dyDescent="0.25">
      <c r="A8" s="10">
        <v>43612</v>
      </c>
      <c r="B8" s="11" t="s">
        <v>19</v>
      </c>
      <c r="C8" s="11" t="s">
        <v>20</v>
      </c>
      <c r="D8" s="15">
        <f>E8*4000</f>
        <v>34000</v>
      </c>
      <c r="E8" s="15">
        <v>8.5</v>
      </c>
    </row>
    <row r="9" spans="1:5" ht="21.75" customHeight="1" x14ac:dyDescent="0.25">
      <c r="A9" s="66" t="s">
        <v>24</v>
      </c>
      <c r="B9" s="66"/>
      <c r="C9" s="66"/>
      <c r="D9" s="28">
        <f>SUM(D4:D8)</f>
        <v>11090300</v>
      </c>
      <c r="E9" s="28">
        <f>SUM(E4:E8)</f>
        <v>2772.5750000000003</v>
      </c>
    </row>
    <row r="10" spans="1:5" ht="35.25" customHeight="1" x14ac:dyDescent="0.25">
      <c r="A10" s="72" t="s">
        <v>25</v>
      </c>
      <c r="B10" s="73"/>
      <c r="C10" s="73"/>
      <c r="D10" s="73"/>
      <c r="E10" s="73"/>
    </row>
    <row r="11" spans="1:5" x14ac:dyDescent="0.25">
      <c r="A11" s="10">
        <v>43723</v>
      </c>
      <c r="B11" s="11" t="s">
        <v>19</v>
      </c>
      <c r="C11" s="11" t="s">
        <v>18</v>
      </c>
      <c r="D11" s="15">
        <v>6049000</v>
      </c>
      <c r="E11" s="15">
        <f t="shared" ref="E11" si="1">D11/4000</f>
        <v>1512.25</v>
      </c>
    </row>
    <row r="12" spans="1:5" x14ac:dyDescent="0.25">
      <c r="A12" s="10">
        <v>43780</v>
      </c>
      <c r="B12" s="11" t="s">
        <v>19</v>
      </c>
      <c r="C12" s="11" t="s">
        <v>53</v>
      </c>
      <c r="D12" s="15">
        <f t="shared" ref="D12:D13" si="2">E12*4000</f>
        <v>234000</v>
      </c>
      <c r="E12" s="15">
        <v>58.5</v>
      </c>
    </row>
    <row r="13" spans="1:5" x14ac:dyDescent="0.25">
      <c r="A13" s="10">
        <v>43786</v>
      </c>
      <c r="B13" s="11" t="s">
        <v>19</v>
      </c>
      <c r="C13" s="11" t="s">
        <v>28</v>
      </c>
      <c r="D13" s="15">
        <f t="shared" si="2"/>
        <v>57560</v>
      </c>
      <c r="E13" s="15">
        <v>14.39</v>
      </c>
    </row>
    <row r="14" spans="1:5" ht="21.75" customHeight="1" x14ac:dyDescent="0.25">
      <c r="A14" s="66" t="s">
        <v>27</v>
      </c>
      <c r="B14" s="66"/>
      <c r="C14" s="66"/>
      <c r="D14" s="28">
        <f>SUM(D11:D13)</f>
        <v>6340560</v>
      </c>
      <c r="E14" s="28">
        <f>SUM(E11:E13)</f>
        <v>1585.14</v>
      </c>
    </row>
    <row r="15" spans="1:5" ht="21.75" customHeight="1" x14ac:dyDescent="0.3">
      <c r="A15" s="66" t="s">
        <v>29</v>
      </c>
      <c r="B15" s="66"/>
      <c r="C15" s="66"/>
      <c r="D15" s="26">
        <f>D14+D9</f>
        <v>17430860</v>
      </c>
      <c r="E15" s="26">
        <f>E14+E9</f>
        <v>4357.7150000000001</v>
      </c>
    </row>
  </sheetData>
  <mergeCells count="6">
    <mergeCell ref="A10:E10"/>
    <mergeCell ref="A14:C14"/>
    <mergeCell ref="A15:C15"/>
    <mergeCell ref="A1:E1"/>
    <mergeCell ref="A3:E3"/>
    <mergeCell ref="A9:C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Recap</vt:lpstr>
      <vt:lpstr>Benin</vt:lpstr>
      <vt:lpstr>Burundi</vt:lpstr>
      <vt:lpstr>Other trips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FIFALIANA</dc:creator>
  <cp:lastModifiedBy>Faneva RAHARIMANANTSOA (DHL MG)</cp:lastModifiedBy>
  <dcterms:created xsi:type="dcterms:W3CDTF">2020-01-17T14:20:09Z</dcterms:created>
  <dcterms:modified xsi:type="dcterms:W3CDTF">2020-05-18T13:53:07Z</dcterms:modified>
</cp:coreProperties>
</file>